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570" windowHeight="12510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<sst xmlns="http://schemas.openxmlformats.org/spreadsheetml/2006/main" count="190" uniqueCount="162">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</sst>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0"/>
    </font>
    <font>
      <b/>
      <sz val="14.25"/>
      <color indexed="8"/>
      <name val="Arial"/>
      <family val="0"/>
    </font>
    <font>
      <b/>
      <sz val="11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075"/>
          <c:w val="0.88725"/>
          <c:h val="0.771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1068.5582367567044</c:v>
                </c:pt>
                <c:pt idx="3">
                  <c:v>624.4082089914974</c:v>
                </c:pt>
                <c:pt idx="4">
                  <c:v>406.58039898619194</c:v>
                </c:pt>
                <c:pt idx="5">
                  <c:v>279.35692090772415</c:v>
                </c:pt>
                <c:pt idx="6">
                  <c:v>197.4623999273309</c:v>
                </c:pt>
                <c:pt idx="7">
                  <c:v>141.46045758190266</c:v>
                </c:pt>
                <c:pt idx="8">
                  <c:v>101.60417575231487</c:v>
                </c:pt>
                <c:pt idx="9">
                  <c:v>72.45415278835965</c:v>
                </c:pt>
                <c:pt idx="10">
                  <c:v>50.72676945604783</c:v>
                </c:pt>
                <c:pt idx="11">
                  <c:v>34.316926660024095</c:v>
                </c:pt>
                <c:pt idx="12">
                  <c:v>21.80994662849463</c:v>
                </c:pt>
                <c:pt idx="13">
                  <c:v>12.219024874102779</c:v>
                </c:pt>
                <c:pt idx="14">
                  <c:v>4.835251571658539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911.4417632432956</c:v>
                </c:pt>
                <c:pt idx="3">
                  <c:v>1355.5917910085027</c:v>
                </c:pt>
                <c:pt idx="4">
                  <c:v>202.00226768047474</c:v>
                </c:pt>
                <c:pt idx="5">
                  <c:v>255.66307909227584</c:v>
                </c:pt>
                <c:pt idx="6">
                  <c:v>269.5949334060025</c:v>
                </c:pt>
                <c:pt idx="7">
                  <c:v>263.23420908476396</c:v>
                </c:pt>
                <c:pt idx="8">
                  <c:v>246.3278242476851</c:v>
                </c:pt>
                <c:pt idx="9">
                  <c:v>224.3151805449737</c:v>
                </c:pt>
                <c:pt idx="10">
                  <c:v>200.47989721061882</c:v>
                </c:pt>
                <c:pt idx="11">
                  <c:v>176.9270733399759</c:v>
                </c:pt>
                <c:pt idx="12">
                  <c:v>155.07138670483877</c:v>
                </c:pt>
                <c:pt idx="13">
                  <c:v>135.89964179256395</c:v>
                </c:pt>
                <c:pt idx="14">
                  <c:v>120.12074842834127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86.88006948835563</c:v>
                </c:pt>
                <c:pt idx="20">
                  <c:v>61.874361323603566</c:v>
                </c:pt>
                <c:pt idx="21">
                  <c:v>42.6256531022122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26.11993051164437</c:v>
                </c:pt>
                <c:pt idx="20">
                  <c:v>51.125638676396434</c:v>
                </c:pt>
                <c:pt idx="21">
                  <c:v>70.3743468977878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808080"/>
              </a:bgClr>
            </a:patt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</c:v>
                </c:pt>
                <c:pt idx="7">
                  <c:v>275.30533333333335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428.7933333333334</c:v>
                </c:pt>
                <c:pt idx="11">
                  <c:v>468.75600000000003</c:v>
                </c:pt>
                <c:pt idx="12">
                  <c:v>503.1186666666665</c:v>
                </c:pt>
                <c:pt idx="13">
                  <c:v>531.8813333333334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19049203"/>
        <c:axId val="37225100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</c:numCache>
            </c:numRef>
          </c:val>
          <c:smooth val="0"/>
        </c:ser>
        <c:axId val="19049203"/>
        <c:axId val="37225100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1398</c:v>
                </c:pt>
                <c:pt idx="1">
                  <c:v>1398</c:v>
                </c:pt>
                <c:pt idx="2">
                  <c:v>1398</c:v>
                </c:pt>
                <c:pt idx="3">
                  <c:v>1398</c:v>
                </c:pt>
                <c:pt idx="4">
                  <c:v>1398</c:v>
                </c:pt>
                <c:pt idx="5">
                  <c:v>1398</c:v>
                </c:pt>
                <c:pt idx="6">
                  <c:v>1398</c:v>
                </c:pt>
                <c:pt idx="7">
                  <c:v>1398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66590445"/>
        <c:axId val="62443094"/>
      </c:scatterChart>
      <c:cat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1"/>
        <c:lblOffset val="100"/>
        <c:tickLblSkip val="3"/>
        <c:noMultiLvlLbl val="0"/>
      </c:catAx>
      <c:valAx>
        <c:axId val="3722510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At val="1"/>
        <c:crossBetween val="midCat"/>
        <c:dispUnits/>
        <c:majorUnit val="100"/>
        <c:minorUnit val="100"/>
      </c:valAx>
      <c:valAx>
        <c:axId val="66590445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443094"/>
        <c:crosses val="max"/>
        <c:crossBetween val="midCat"/>
        <c:dispUnits/>
        <c:majorUnit val="300"/>
      </c:valAx>
      <c:valAx>
        <c:axId val="62443094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6659044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775"/>
          <c:y val="0.8965"/>
          <c:w val="0.764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0.7595</cdr:y>
    </cdr:from>
    <cdr:to>
      <cdr:x>0.21275</cdr:x>
      <cdr:y>0.824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4861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0.1315</cdr:y>
    </cdr:from>
    <cdr:to>
      <cdr:x>0.9385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600075"/>
          <a:ext cx="26574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A1" sqref="A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>
        <v>35</v>
      </c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 t="s">
        <v>159</v>
      </c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>
        <v>93</v>
      </c>
    </row>
    <row r="20" spans="2:13" ht="15">
      <c r="B20" s="61"/>
      <c r="C20" s="62" t="s">
        <v>70</v>
      </c>
      <c r="D20" s="159" t="str">
        <f>IF(M16&gt;35,IF(Worksheet!M19&gt;=14,Lookup!D8,IF(M19=""," ",Lookup!D9)),IF(Worksheet!M19&gt;=20,Lookup!D6,IF(M19="","",Lookup!D7)))</f>
        <v>Go to step 3.</v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>
        <v>1398</v>
      </c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  <v>145.36437333333333</v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  <v>145.36437333333333</v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  <v>145.36437333333333</v>
      </c>
    </row>
    <row r="28" spans="2:13" ht="12.75">
      <c r="B28" s="63"/>
      <c r="C28" s="64" t="s">
        <v>68</v>
      </c>
      <c r="D28" s="168" t="str">
        <f>IF(M19="","",IF(Lookup!B49="DATA ENTRY INCOMPLETE","",IF(M16&lt;35,IF(M19&lt;20,"",IF(M19&gt;=M27,Lookup!C19,Lookup!C20)),IF(M16&gt;=35,IF(M19&lt;14,"",IF(M19&gt;=M27,Lookup!C19,Lookup!C20))))))</f>
        <v>The signal warrant is not met.  Go to step 4.</v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>
        <v>29</v>
      </c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11.285714285714286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>
        <v>1398</v>
      </c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  <v>0.39</v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  <v>195.2971323847944</v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  <v>5.0451759199405215</v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40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ACTIVE OR ENHANCED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145.36437333333333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93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  <v>145.36437333333333</v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  <v>145.36437333333333</v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11.285714285714286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  <v>0.39</v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  <v>0.55</v>
      </c>
    </row>
    <row r="27" spans="1:4" ht="15.75" customHeight="1">
      <c r="A27" s="40" t="s">
        <v>20</v>
      </c>
      <c r="B27" s="214" t="s">
        <v>74</v>
      </c>
      <c r="C27" s="214"/>
      <c r="D27" s="44">
        <f>(EXP(Worksheet!M36*Worksheet!M33)-Worksheet!M36*Worksheet!M33-1)/Worksheet!M36</f>
        <v>195.2971323847944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>
        <f>(Worksheet!M37*Worksheet!M19)/3600</f>
        <v>5.0451759199405215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 t="str">
        <f>IF(A43="yes",IF(G43="yes",A35,IF(C43="yes",IF(F43="yes",A35,""),"")),"")</f>
        <v>ACTIVE OR ENHANCED</v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 t="str">
        <f>IF(D3="yes","",IF(Worksheet!M16="","","YES"))</f>
        <v>YES</v>
      </c>
      <c r="B43" s="3">
        <f>IF(D3="yes","YES","")</f>
      </c>
      <c r="C43" s="3" t="str">
        <f>IF(OR(Worksheet!M42="",Worksheet!M42="low"),"",IF(Worksheet!M42="high","YES","N/A"))</f>
        <v>YES</v>
      </c>
      <c r="D43" s="3">
        <f>IF(OR(Worksheet!M42="",Worksheet!M42="high"),"",IF(Worksheet!M42="low","YES","N/A"))</f>
      </c>
      <c r="E43" s="3">
        <f>IF(Worksheet!M39&gt;=21.3,"YES",IF(Worksheet!M39="",IF(Worksheet!M38&gt;=21.3,"yes",""),""))</f>
      </c>
      <c r="F43" s="3">
        <f>IF(Worksheet!M39&lt;21.3,IF(Worksheet!M39&gt;=5.3,"YES",IF(Worksheet!M39="",IF(Worksheet!M38&lt;21.3,IF(Worksheet!M38&gt;=5.3,"yes",""),""),"")),"")</f>
      </c>
      <c r="G43" s="3" t="str">
        <f>IF(Worksheet!M39&lt;5.3,IF(Worksheet!M39&gt;=1.3,"YES",IF(Worksheet!M39="",IF(Worksheet!M38&lt;5.3,IF(Worksheet!M38&gt;=1.3,"yes",""),""),"")),"")</f>
        <v>yes</v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OK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OK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OK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OK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ACTIVE OR ENHANCED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29</v>
      </c>
      <c r="B5" s="69" t="s">
        <v>96</v>
      </c>
    </row>
    <row r="6" spans="1:2" ht="18">
      <c r="A6" s="96" t="str">
        <f>IF(Worksheet!M42="low","low","high")</f>
        <v>high</v>
      </c>
      <c r="B6" s="69" t="s">
        <v>135</v>
      </c>
    </row>
    <row r="7" spans="1:2" ht="18">
      <c r="A7" s="72">
        <f>A5/A4+3</f>
        <v>11.285714285714286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0.017708409280547954</v>
      </c>
      <c r="G12" s="82">
        <f aca="true" t="shared" si="1" ref="G12:I33">+(G$11*3600)/$F12</f>
        <v>271057.6610216834</v>
      </c>
      <c r="H12" s="82">
        <f t="shared" si="1"/>
        <v>1084230.6440867337</v>
      </c>
      <c r="I12" s="82">
        <f t="shared" si="1"/>
        <v>4336922.576346935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93</v>
      </c>
      <c r="R12" s="97"/>
      <c r="S12" s="73">
        <v>0</v>
      </c>
      <c r="T12" s="89">
        <f>IF(Worksheet!M34&gt;Worksheet!M22,"ERROR",Worksheet!M34)</f>
        <v>1398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1.969291459415408</v>
      </c>
      <c r="G13" s="82">
        <f t="shared" si="1"/>
        <v>2437.4248804313097</v>
      </c>
      <c r="H13" s="82">
        <f t="shared" si="1"/>
        <v>9749.699521725239</v>
      </c>
      <c r="I13" s="82">
        <f t="shared" si="1"/>
        <v>38998.798086900955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93</v>
      </c>
      <c r="R13" s="97"/>
      <c r="S13" s="73">
        <v>100</v>
      </c>
      <c r="T13" s="89">
        <f>T12</f>
        <v>1398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4.409502255296252</v>
      </c>
      <c r="G14" s="82">
        <f t="shared" si="1"/>
        <v>1088.5582367567044</v>
      </c>
      <c r="H14" s="82">
        <f t="shared" si="1"/>
        <v>4354.232947026818</v>
      </c>
      <c r="I14" s="82">
        <f t="shared" si="1"/>
        <v>17416.93178810727</v>
      </c>
      <c r="J14" s="83">
        <f t="shared" si="2"/>
        <v>2000</v>
      </c>
      <c r="K14" s="75">
        <f t="shared" si="3"/>
        <v>20</v>
      </c>
      <c r="L14" s="84">
        <f t="shared" si="4"/>
        <v>1068.5582367567044</v>
      </c>
      <c r="M14" s="84">
        <f t="shared" si="7"/>
        <v>911.4417632432956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93</v>
      </c>
      <c r="R14" s="97"/>
      <c r="S14">
        <v>200</v>
      </c>
      <c r="T14" s="89">
        <f aca="true" t="shared" si="9" ref="T14:T19">T13</f>
        <v>1398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7.4486946830054</v>
      </c>
      <c r="G15" s="82">
        <f t="shared" si="1"/>
        <v>644.4082089914974</v>
      </c>
      <c r="H15" s="82">
        <f t="shared" si="1"/>
        <v>2577.6328359659897</v>
      </c>
      <c r="I15" s="82">
        <f t="shared" si="1"/>
        <v>10310.531343863959</v>
      </c>
      <c r="J15" s="83">
        <f t="shared" si="2"/>
        <v>2000</v>
      </c>
      <c r="K15" s="75">
        <f t="shared" si="3"/>
        <v>20</v>
      </c>
      <c r="L15" s="84">
        <f t="shared" si="4"/>
        <v>624.4082089914974</v>
      </c>
      <c r="M15" s="84">
        <f t="shared" si="7"/>
        <v>1355.5917910085027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93</v>
      </c>
      <c r="R15" s="97"/>
      <c r="S15" s="73">
        <v>300</v>
      </c>
      <c r="T15" s="89">
        <f t="shared" si="9"/>
        <v>1398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11.252275096107667</v>
      </c>
      <c r="G16" s="82">
        <f t="shared" si="1"/>
        <v>426.58039898619194</v>
      </c>
      <c r="H16" s="82">
        <f t="shared" si="1"/>
        <v>1706.3215959447678</v>
      </c>
      <c r="I16" s="82">
        <f t="shared" si="1"/>
        <v>6825.286383779071</v>
      </c>
      <c r="J16" s="83">
        <f t="shared" si="2"/>
        <v>628.5826666666667</v>
      </c>
      <c r="K16" s="75">
        <f t="shared" si="3"/>
        <v>20</v>
      </c>
      <c r="L16" s="84">
        <f t="shared" si="4"/>
        <v>406.58039898619194</v>
      </c>
      <c r="M16" s="84">
        <f t="shared" si="7"/>
        <v>202.00226768047474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93</v>
      </c>
      <c r="R16" s="97"/>
      <c r="S16" s="73">
        <v>400</v>
      </c>
      <c r="T16" s="89">
        <f t="shared" si="9"/>
        <v>1398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16.034371229651928</v>
      </c>
      <c r="G17" s="82">
        <f t="shared" si="1"/>
        <v>299.35692090772415</v>
      </c>
      <c r="H17" s="82">
        <f t="shared" si="1"/>
        <v>1197.4276836308966</v>
      </c>
      <c r="I17" s="82">
        <f t="shared" si="1"/>
        <v>4789.710734523586</v>
      </c>
      <c r="J17" s="83">
        <f t="shared" si="2"/>
        <v>555.02</v>
      </c>
      <c r="K17" s="75">
        <f t="shared" si="3"/>
        <v>20</v>
      </c>
      <c r="L17" s="84">
        <f t="shared" si="4"/>
        <v>279.35692090772415</v>
      </c>
      <c r="M17" s="84">
        <f t="shared" si="7"/>
        <v>255.66307909227584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93</v>
      </c>
      <c r="R17" s="97"/>
      <c r="S17" s="73">
        <v>500</v>
      </c>
      <c r="T17" s="89">
        <f t="shared" si="9"/>
        <v>1398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22.072781324973924</v>
      </c>
      <c r="G18" s="82">
        <f t="shared" si="1"/>
        <v>217.4623999273309</v>
      </c>
      <c r="H18" s="82">
        <f t="shared" si="1"/>
        <v>869.8495997093236</v>
      </c>
      <c r="I18" s="82">
        <f t="shared" si="1"/>
        <v>3479.3983988372943</v>
      </c>
      <c r="J18" s="83">
        <f t="shared" si="2"/>
        <v>487.05733333333336</v>
      </c>
      <c r="K18" s="75">
        <f t="shared" si="3"/>
        <v>20</v>
      </c>
      <c r="L18" s="84">
        <f t="shared" si="4"/>
        <v>197.4623999273309</v>
      </c>
      <c r="M18" s="84">
        <f t="shared" si="7"/>
        <v>269.5949334060025</v>
      </c>
      <c r="N18" s="84">
        <f t="shared" si="8"/>
        <v>0</v>
      </c>
      <c r="O18" s="84">
        <f t="shared" si="5"/>
        <v>0</v>
      </c>
      <c r="P18" s="85">
        <f t="shared" si="6"/>
        <v>212.9426666666666</v>
      </c>
      <c r="Q18" s="88">
        <f>Worksheet!M19</f>
        <v>93</v>
      </c>
      <c r="R18" s="97"/>
      <c r="S18" s="73">
        <v>600</v>
      </c>
      <c r="T18" s="89">
        <f t="shared" si="9"/>
        <v>1398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29.728641129145476</v>
      </c>
      <c r="G19" s="82">
        <f t="shared" si="1"/>
        <v>161.46045758190266</v>
      </c>
      <c r="H19" s="82">
        <f t="shared" si="1"/>
        <v>645.8418303276106</v>
      </c>
      <c r="I19" s="82">
        <f t="shared" si="1"/>
        <v>2583.3673213104425</v>
      </c>
      <c r="J19" s="83">
        <f t="shared" si="2"/>
        <v>424.6946666666666</v>
      </c>
      <c r="K19" s="75">
        <f t="shared" si="3"/>
        <v>20</v>
      </c>
      <c r="L19" s="84">
        <f t="shared" si="4"/>
        <v>141.46045758190266</v>
      </c>
      <c r="M19" s="84">
        <f t="shared" si="7"/>
        <v>263.23420908476396</v>
      </c>
      <c r="N19" s="84">
        <f t="shared" si="8"/>
        <v>0</v>
      </c>
      <c r="O19" s="84">
        <f t="shared" si="5"/>
        <v>0</v>
      </c>
      <c r="P19" s="85">
        <f t="shared" si="6"/>
        <v>275.30533333333335</v>
      </c>
      <c r="Q19" s="88">
        <f>Worksheet!M19</f>
        <v>93</v>
      </c>
      <c r="R19" s="97"/>
      <c r="S19" s="73">
        <v>700</v>
      </c>
      <c r="T19" s="89">
        <f t="shared" si="9"/>
        <v>1398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39.47232872805872</v>
      </c>
      <c r="G20" s="82">
        <f t="shared" si="1"/>
        <v>121.60417575231487</v>
      </c>
      <c r="H20" s="82">
        <f t="shared" si="1"/>
        <v>486.4167030092595</v>
      </c>
      <c r="I20" s="82">
        <f t="shared" si="1"/>
        <v>1945.666812037038</v>
      </c>
      <c r="J20" s="83">
        <f t="shared" si="2"/>
        <v>367.93199999999996</v>
      </c>
      <c r="K20" s="75">
        <f t="shared" si="3"/>
        <v>20</v>
      </c>
      <c r="L20" s="84">
        <f t="shared" si="4"/>
        <v>101.60417575231487</v>
      </c>
      <c r="M20" s="84">
        <f t="shared" si="7"/>
        <v>246.3278242476851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93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51.91762463053298</v>
      </c>
      <c r="G21" s="82">
        <f t="shared" si="1"/>
        <v>92.45415278835965</v>
      </c>
      <c r="H21" s="82">
        <f t="shared" si="1"/>
        <v>369.8166111534386</v>
      </c>
      <c r="I21" s="82">
        <f t="shared" si="1"/>
        <v>1479.2664446137544</v>
      </c>
      <c r="J21" s="83">
        <f t="shared" si="2"/>
        <v>316.76933333333335</v>
      </c>
      <c r="K21" s="75">
        <f t="shared" si="3"/>
        <v>20</v>
      </c>
      <c r="L21" s="84">
        <f t="shared" si="4"/>
        <v>72.45415278835965</v>
      </c>
      <c r="M21" s="84">
        <f t="shared" si="7"/>
        <v>224.3151805449737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93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67.86680682457713</v>
      </c>
      <c r="G22" s="82">
        <f t="shared" si="1"/>
        <v>70.72676945604783</v>
      </c>
      <c r="H22" s="82">
        <f t="shared" si="1"/>
        <v>282.90707782419133</v>
      </c>
      <c r="I22" s="82">
        <f t="shared" si="1"/>
        <v>1131.6283112967653</v>
      </c>
      <c r="J22" s="83">
        <f t="shared" si="2"/>
        <v>271.20666666666665</v>
      </c>
      <c r="K22" s="75">
        <f t="shared" si="3"/>
        <v>20</v>
      </c>
      <c r="L22" s="84">
        <f t="shared" si="4"/>
        <v>50.72676945604783</v>
      </c>
      <c r="M22" s="84">
        <f t="shared" si="7"/>
        <v>200.47989721061882</v>
      </c>
      <c r="N22" s="84">
        <f t="shared" si="8"/>
        <v>0</v>
      </c>
      <c r="O22" s="84">
        <f t="shared" si="5"/>
        <v>0</v>
      </c>
      <c r="P22" s="85">
        <f t="shared" si="6"/>
        <v>428.7933333333334</v>
      </c>
      <c r="Q22" s="88">
        <f>Worksheet!M19</f>
        <v>93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88.37024285346175</v>
      </c>
      <c r="G23" s="82">
        <f t="shared" si="1"/>
        <v>54.316926660024095</v>
      </c>
      <c r="H23" s="82">
        <f t="shared" si="1"/>
        <v>217.26770664009638</v>
      </c>
      <c r="I23" s="82">
        <f t="shared" si="1"/>
        <v>869.0708265603855</v>
      </c>
      <c r="J23" s="83">
        <f t="shared" si="2"/>
        <v>231.244</v>
      </c>
      <c r="K23" s="75">
        <f t="shared" si="3"/>
        <v>20</v>
      </c>
      <c r="L23" s="84">
        <f t="shared" si="4"/>
        <v>34.316926660024095</v>
      </c>
      <c r="M23" s="84">
        <f t="shared" si="7"/>
        <v>176.9270733399759</v>
      </c>
      <c r="N23" s="84">
        <f t="shared" si="8"/>
        <v>0</v>
      </c>
      <c r="O23" s="84">
        <f t="shared" si="5"/>
        <v>0</v>
      </c>
      <c r="P23" s="85">
        <f t="shared" si="6"/>
        <v>468.75600000000003</v>
      </c>
      <c r="Q23" s="88">
        <f>Worksheet!M19</f>
        <v>93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114.80521710899933</v>
      </c>
      <c r="G24" s="82">
        <f t="shared" si="1"/>
        <v>41.80994662849463</v>
      </c>
      <c r="H24" s="82">
        <f t="shared" si="1"/>
        <v>167.23978651397852</v>
      </c>
      <c r="I24" s="82">
        <f t="shared" si="1"/>
        <v>668.9591460559141</v>
      </c>
      <c r="J24" s="83">
        <f t="shared" si="2"/>
        <v>196.8813333333334</v>
      </c>
      <c r="K24" s="75">
        <f t="shared" si="3"/>
        <v>20</v>
      </c>
      <c r="L24" s="84">
        <f t="shared" si="4"/>
        <v>21.80994662849463</v>
      </c>
      <c r="M24" s="84">
        <f t="shared" si="7"/>
        <v>155.07138670483877</v>
      </c>
      <c r="N24" s="84">
        <f t="shared" si="8"/>
        <v>0</v>
      </c>
      <c r="O24" s="84">
        <f t="shared" si="5"/>
        <v>0</v>
      </c>
      <c r="P24" s="85">
        <f t="shared" si="6"/>
        <v>503.1186666666665</v>
      </c>
      <c r="Q24" s="88">
        <f>Worksheet!M19</f>
        <v>93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148.98030026533098</v>
      </c>
      <c r="G25" s="82">
        <f t="shared" si="1"/>
        <v>32.21902487410278</v>
      </c>
      <c r="H25" s="82">
        <f t="shared" si="1"/>
        <v>128.87609949641111</v>
      </c>
      <c r="I25" s="82">
        <f t="shared" si="1"/>
        <v>515.5043979856445</v>
      </c>
      <c r="J25" s="83">
        <f t="shared" si="2"/>
        <v>168.11866666666674</v>
      </c>
      <c r="K25" s="75">
        <f t="shared" si="3"/>
        <v>20</v>
      </c>
      <c r="L25" s="84">
        <f t="shared" si="4"/>
        <v>12.219024874102779</v>
      </c>
      <c r="M25" s="84">
        <f t="shared" si="7"/>
        <v>135.89964179256395</v>
      </c>
      <c r="N25" s="84">
        <f t="shared" si="8"/>
        <v>0</v>
      </c>
      <c r="O25" s="84">
        <f t="shared" si="5"/>
        <v>0</v>
      </c>
      <c r="P25" s="85">
        <f t="shared" si="6"/>
        <v>531.8813333333334</v>
      </c>
      <c r="Q25" s="88">
        <f>Worksheet!M19</f>
        <v>93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193.27366127741013</v>
      </c>
      <c r="G26" s="82">
        <f t="shared" si="1"/>
        <v>24.83525157165854</v>
      </c>
      <c r="H26" s="82">
        <f t="shared" si="1"/>
        <v>99.34100628663415</v>
      </c>
      <c r="I26" s="82">
        <f t="shared" si="1"/>
        <v>397.3640251465366</v>
      </c>
      <c r="J26" s="83">
        <f t="shared" si="2"/>
        <v>144.95599999999982</v>
      </c>
      <c r="K26" s="75">
        <f t="shared" si="3"/>
        <v>20</v>
      </c>
      <c r="L26" s="84">
        <f t="shared" si="4"/>
        <v>4.835251571658539</v>
      </c>
      <c r="M26" s="84">
        <f t="shared" si="7"/>
        <v>120.12074842834127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93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250.81651769015673</v>
      </c>
      <c r="G27" s="82">
        <f t="shared" si="1"/>
        <v>19.137495585237428</v>
      </c>
      <c r="H27" s="82">
        <f t="shared" si="1"/>
        <v>76.54998234094971</v>
      </c>
      <c r="I27" s="82">
        <f t="shared" si="1"/>
        <v>306.19992936379884</v>
      </c>
      <c r="J27" s="83">
        <f t="shared" si="2"/>
        <v>133</v>
      </c>
      <c r="K27" s="75">
        <f t="shared" si="3"/>
        <v>20</v>
      </c>
      <c r="L27" s="84">
        <f t="shared" si="4"/>
        <v>0</v>
      </c>
      <c r="M27" s="84">
        <f t="shared" si="7"/>
        <v>113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93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325.7366543489511</v>
      </c>
      <c r="G28" s="82">
        <f t="shared" si="1"/>
        <v>14.735830112806143</v>
      </c>
      <c r="H28" s="82">
        <f t="shared" si="1"/>
        <v>58.94332045122457</v>
      </c>
      <c r="I28" s="82">
        <f t="shared" si="1"/>
        <v>235.7732818048983</v>
      </c>
      <c r="J28" s="83">
        <f t="shared" si="2"/>
        <v>133</v>
      </c>
      <c r="K28" s="75">
        <f t="shared" si="3"/>
        <v>20</v>
      </c>
      <c r="L28" s="84">
        <f t="shared" si="4"/>
        <v>0</v>
      </c>
      <c r="M28" s="84">
        <f t="shared" si="7"/>
        <v>113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93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423.48193189112783</v>
      </c>
      <c r="G29" s="82">
        <f t="shared" si="1"/>
        <v>11.334604002028646</v>
      </c>
      <c r="H29" s="82">
        <f t="shared" si="1"/>
        <v>45.338416008114585</v>
      </c>
      <c r="I29" s="82">
        <f t="shared" si="1"/>
        <v>181.35366403245834</v>
      </c>
      <c r="J29" s="83">
        <f t="shared" si="2"/>
        <v>133</v>
      </c>
      <c r="K29" s="75">
        <f t="shared" si="3"/>
        <v>20</v>
      </c>
      <c r="L29" s="84">
        <f t="shared" si="4"/>
        <v>0</v>
      </c>
      <c r="M29" s="84">
        <f t="shared" si="7"/>
        <v>113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93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551.2503809007848</v>
      </c>
      <c r="G30" s="82">
        <f t="shared" si="1"/>
        <v>8.707476976535485</v>
      </c>
      <c r="H30" s="82">
        <f t="shared" si="1"/>
        <v>34.82990790614194</v>
      </c>
      <c r="I30" s="82">
        <f t="shared" si="1"/>
        <v>139.31963162456776</v>
      </c>
      <c r="J30" s="83">
        <f t="shared" si="2"/>
        <v>133</v>
      </c>
      <c r="K30" s="75">
        <f t="shared" si="3"/>
        <v>20</v>
      </c>
      <c r="L30" s="84">
        <f t="shared" si="4"/>
        <v>0</v>
      </c>
      <c r="M30" s="84">
        <f t="shared" si="7"/>
        <v>113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93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718.5624070759723</v>
      </c>
      <c r="G31" s="82">
        <f t="shared" si="1"/>
        <v>6.680004343022227</v>
      </c>
      <c r="H31" s="82">
        <f t="shared" si="1"/>
        <v>26.720017372088908</v>
      </c>
      <c r="I31" s="82">
        <f t="shared" si="1"/>
        <v>106.88006948835563</v>
      </c>
      <c r="J31" s="83">
        <f t="shared" si="2"/>
        <v>133</v>
      </c>
      <c r="K31" s="75">
        <f t="shared" si="3"/>
        <v>20</v>
      </c>
      <c r="L31" s="84">
        <f t="shared" si="4"/>
        <v>0</v>
      </c>
      <c r="M31" s="84">
        <f t="shared" si="7"/>
        <v>86.88006948835563</v>
      </c>
      <c r="N31" s="84">
        <f t="shared" si="8"/>
        <v>0</v>
      </c>
      <c r="O31" s="84">
        <f t="shared" si="5"/>
        <v>26.11993051164437</v>
      </c>
      <c r="P31" s="85">
        <f t="shared" si="6"/>
        <v>567</v>
      </c>
      <c r="Q31" s="88">
        <f>Worksheet!M19</f>
        <v>93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938.0225843405672</v>
      </c>
      <c r="G32" s="82">
        <f t="shared" si="1"/>
        <v>5.117147582725223</v>
      </c>
      <c r="H32" s="82">
        <f t="shared" si="1"/>
        <v>20.46859033090089</v>
      </c>
      <c r="I32" s="82">
        <f t="shared" si="1"/>
        <v>81.87436132360357</v>
      </c>
      <c r="J32" s="83">
        <f t="shared" si="2"/>
        <v>133</v>
      </c>
      <c r="K32" s="75">
        <f t="shared" si="3"/>
        <v>20</v>
      </c>
      <c r="L32" s="84">
        <f t="shared" si="4"/>
        <v>0</v>
      </c>
      <c r="M32" s="84">
        <f t="shared" si="7"/>
        <v>61.874361323603566</v>
      </c>
      <c r="N32" s="84">
        <f t="shared" si="8"/>
        <v>0</v>
      </c>
      <c r="O32" s="84">
        <f t="shared" si="5"/>
        <v>51.125638676396434</v>
      </c>
      <c r="P32" s="85">
        <f t="shared" si="6"/>
        <v>567</v>
      </c>
      <c r="Q32" s="88">
        <f>Worksheet!M19</f>
        <v>93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1226.334516218995</v>
      </c>
      <c r="G33" s="82">
        <f t="shared" si="1"/>
        <v>3.9141033188882624</v>
      </c>
      <c r="H33" s="82">
        <f t="shared" si="1"/>
        <v>15.65641327555305</v>
      </c>
      <c r="I33" s="82">
        <f t="shared" si="1"/>
        <v>62.6256531022122</v>
      </c>
      <c r="J33" s="83">
        <f t="shared" si="2"/>
        <v>133</v>
      </c>
      <c r="K33" s="75">
        <f t="shared" si="3"/>
        <v>20</v>
      </c>
      <c r="L33" s="84">
        <f t="shared" si="4"/>
        <v>0</v>
      </c>
      <c r="M33" s="84">
        <f t="shared" si="7"/>
        <v>42.6256531022122</v>
      </c>
      <c r="N33" s="84">
        <f t="shared" si="8"/>
        <v>0</v>
      </c>
      <c r="O33" s="84">
        <f t="shared" si="5"/>
        <v>70.3743468977878</v>
      </c>
      <c r="P33" s="85">
        <f t="shared" si="6"/>
        <v>567</v>
      </c>
      <c r="Q33" s="88">
        <f>Worksheet!M19</f>
        <v>93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E-Saucier</dc:creator>
  <cp:keywords/>
  <dc:description/>
  <cp:lastModifiedBy>James Gallagher</cp:lastModifiedBy>
  <cp:lastPrinted>2010-08-27T22:24:12Z</cp:lastPrinted>
  <dcterms:created xsi:type="dcterms:W3CDTF">2006-09-06T13:30:39Z</dcterms:created>
  <dcterms:modified xsi:type="dcterms:W3CDTF">2015-12-15T18:46:52Z</dcterms:modified>
  <cp:category/>
  <cp:version/>
  <cp:contentType/>
  <cp:contentStatus/>
</cp:coreProperties>
</file>